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OQvAgn+E41PXh/pny53oNZUVUrQ=="/>
    </ext>
  </extLst>
</workbook>
</file>

<file path=xl/sharedStrings.xml><?xml version="1.0" encoding="utf-8"?>
<sst xmlns="http://schemas.openxmlformats.org/spreadsheetml/2006/main" count="80" uniqueCount="68">
  <si>
    <t>Calculation of various charastristic of of batteries avelable in market on some bacic of using specifications and parameters</t>
  </si>
  <si>
    <t>Battery Type</t>
  </si>
  <si>
    <t>Baterry Ahr</t>
  </si>
  <si>
    <t xml:space="preserve"> battery voltage</t>
  </si>
  <si>
    <t>Battery watt-hr</t>
  </si>
  <si>
    <t>BLDC Watt</t>
  </si>
  <si>
    <t>Max speed</t>
  </si>
  <si>
    <t>Voltage/Cell</t>
  </si>
  <si>
    <t>Aam/cell</t>
  </si>
  <si>
    <t>Watt/cell</t>
  </si>
  <si>
    <t>Charge/discharge c-rate</t>
  </si>
  <si>
    <t>Max charging /Discharging current per cell</t>
  </si>
  <si>
    <t>Max charging rate in hr</t>
  </si>
  <si>
    <t>Max discharging time for 250 Watt in hr.</t>
  </si>
  <si>
    <t>Price/piece</t>
  </si>
  <si>
    <t>Charging life cycles</t>
  </si>
  <si>
    <t>Cell in Series</t>
  </si>
  <si>
    <t>Cell in paraller</t>
  </si>
  <si>
    <t xml:space="preserve">No.of cells </t>
  </si>
  <si>
    <t>Total cost of battery+2000 BMS</t>
  </si>
  <si>
    <t>Runing time -hr</t>
  </si>
  <si>
    <t>distance cover /charge</t>
  </si>
  <si>
    <t>Total distance through out life</t>
  </si>
  <si>
    <t>cost per charge</t>
  </si>
  <si>
    <t>cost for throughout life charge</t>
  </si>
  <si>
    <t>Running cost for battery</t>
  </si>
  <si>
    <t>Lithium ion Cobolt  battery</t>
  </si>
  <si>
    <t>2Ah-3A-h</t>
  </si>
  <si>
    <t>0.7C - 1C</t>
  </si>
  <si>
    <t>60-120</t>
  </si>
  <si>
    <t>500-800</t>
  </si>
  <si>
    <t>LiCoO2  - LCO commonly -18650</t>
  </si>
  <si>
    <t>Round figer  ~</t>
  </si>
  <si>
    <t>Lithium Ferrous Phosphate battery</t>
  </si>
  <si>
    <t>6Ah</t>
  </si>
  <si>
    <t>3C-1C</t>
  </si>
  <si>
    <t>150-300</t>
  </si>
  <si>
    <t>1500-2000</t>
  </si>
  <si>
    <t>LifePo4 -LPO Commonly -32650</t>
  </si>
  <si>
    <t>Lithium Titanat Batteries</t>
  </si>
  <si>
    <t>35-50</t>
  </si>
  <si>
    <t>5C-1C</t>
  </si>
  <si>
    <t>2500-3000</t>
  </si>
  <si>
    <t>Li2TiO3 -LTO commonly -66160</t>
  </si>
  <si>
    <t>lead acid battery</t>
  </si>
  <si>
    <t>0.2C</t>
  </si>
  <si>
    <t>150-200</t>
  </si>
  <si>
    <t>c=charge store(C)</t>
  </si>
  <si>
    <t>Battery Dimensions</t>
  </si>
  <si>
    <t>Weight(gm)</t>
  </si>
  <si>
    <t>Capacity( Ah)</t>
  </si>
  <si>
    <t>volume(CC)</t>
  </si>
  <si>
    <t>no.cell require</t>
  </si>
  <si>
    <t>charge store(C)</t>
  </si>
  <si>
    <t>C/cc</t>
  </si>
  <si>
    <t>C/weight</t>
  </si>
  <si>
    <t>weight/volum</t>
  </si>
  <si>
    <t>total weight(gm)</t>
  </si>
  <si>
    <t>total volume(cc)</t>
  </si>
  <si>
    <t xml:space="preserve">charging C rate </t>
  </si>
  <si>
    <t>dischar C rate</t>
  </si>
  <si>
    <t>puls C rate</t>
  </si>
  <si>
    <t>max charge current(A)</t>
  </si>
  <si>
    <t>max discharge(A)</t>
  </si>
  <si>
    <t>puls current(A)</t>
  </si>
  <si>
    <t>18dia*70h</t>
  </si>
  <si>
    <t>32dia *70h</t>
  </si>
  <si>
    <t>55dia*345h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</si>
</sst>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color theme="1"/>
      <name val="Calibri"/>
    </font>
    <font>
      <sz val="12.0"/>
      <color theme="1"/>
      <name val="Calibri"/>
    </font>
    <font>
      <b/>
      <sz val="11.0"/>
      <color theme="1"/>
      <name val="Calibri"/>
    </font>
    <font>
      <color rgb="FF000000"/>
      <name val="Roboto"/>
    </font>
    <font>
      <u/>
      <color rgb="FF1155CC"/>
      <name val="Calibri"/>
    </font>
    <font>
      <sz val="11.0"/>
      <color theme="1"/>
      <name val="Calibri"/>
    </font>
    <font>
      <sz val="11.0"/>
      <color theme="1"/>
      <name val="&quot;Open Sans&quot;"/>
    </font>
    <font>
      <sz val="12.0"/>
      <color theme="1"/>
      <name val="&quot;Open Sans&quot;"/>
    </font>
    <font>
      <sz val="11.0"/>
      <color rgb="FF00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D965"/>
        <bgColor rgb="FFFFD965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0"/>
    </xf>
    <xf borderId="0" fillId="2" fontId="4" numFmtId="0" xfId="0" applyAlignment="1" applyFill="1" applyFont="1">
      <alignment readingOrder="0"/>
    </xf>
    <xf borderId="0" fillId="0" fontId="5" numFmtId="0" xfId="0" applyAlignment="1" applyFont="1">
      <alignment horizontal="center" readingOrder="0" shrinkToFit="0" vertical="center" wrapText="1"/>
    </xf>
    <xf borderId="0" fillId="3" fontId="6" numFmtId="0" xfId="0" applyAlignment="1" applyFill="1" applyFont="1">
      <alignment horizontal="center" shrinkToFit="0" vertical="center" wrapText="1"/>
    </xf>
    <xf borderId="0" fillId="3" fontId="6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4" fontId="6" numFmtId="0" xfId="0" applyAlignment="1" applyFill="1" applyFont="1">
      <alignment horizontal="center" shrinkToFit="0" vertical="center" wrapText="1"/>
    </xf>
    <xf borderId="0" fillId="5" fontId="6" numFmtId="0" xfId="0" applyAlignment="1" applyFill="1" applyFont="1">
      <alignment horizontal="center" readingOrder="0" shrinkToFit="0" vertical="center" wrapText="1"/>
    </xf>
    <xf borderId="0" fillId="5" fontId="6" numFmtId="0" xfId="0" applyAlignment="1" applyFont="1">
      <alignment horizontal="center" shrinkToFit="0" vertical="center" wrapText="1"/>
    </xf>
    <xf borderId="0" fillId="6" fontId="6" numFmtId="0" xfId="0" applyAlignment="1" applyFill="1" applyFont="1">
      <alignment horizontal="center" shrinkToFit="0" vertical="center" wrapText="1"/>
    </xf>
    <xf borderId="0" fillId="6" fontId="6" numFmtId="3" xfId="0" applyAlignment="1" applyFont="1" applyNumberFormat="1">
      <alignment horizontal="center" shrinkToFit="0" vertical="center" wrapText="1"/>
    </xf>
    <xf borderId="0" fillId="7" fontId="6" numFmtId="0" xfId="0" applyAlignment="1" applyFill="1" applyFont="1">
      <alignment horizontal="center" readingOrder="0" shrinkToFit="0" vertical="center" wrapText="1"/>
    </xf>
    <xf borderId="0" fillId="7" fontId="6" numFmtId="0" xfId="0" applyAlignment="1" applyFont="1">
      <alignment horizontal="center" shrinkToFit="0" vertical="center" wrapText="1"/>
    </xf>
    <xf borderId="0" fillId="8" fontId="6" numFmtId="0" xfId="0" applyAlignment="1" applyFill="1" applyFont="1">
      <alignment horizontal="center" readingOrder="0" shrinkToFit="0" vertical="center" wrapText="1"/>
    </xf>
    <xf borderId="0" fillId="9" fontId="6" numFmtId="0" xfId="0" applyAlignment="1" applyFill="1" applyFont="1">
      <alignment horizontal="center" shrinkToFit="0" vertical="center" wrapText="1"/>
    </xf>
    <xf borderId="0" fillId="9" fontId="7" numFmtId="0" xfId="0" applyAlignment="1" applyFont="1">
      <alignment horizontal="left" readingOrder="0" shrinkToFit="0" vertical="center" wrapText="1"/>
    </xf>
    <xf borderId="0" fillId="9" fontId="8" numFmtId="0" xfId="0" applyAlignment="1" applyFont="1">
      <alignment horizontal="left" readingOrder="0" shrinkToFit="0" vertical="center" wrapText="1"/>
    </xf>
    <xf borderId="0" fillId="9" fontId="7" numFmtId="0" xfId="0" applyAlignment="1" applyFont="1">
      <alignment horizontal="left" readingOrder="0" vertical="center"/>
    </xf>
    <xf borderId="0" fillId="9" fontId="1" numFmtId="0" xfId="0" applyAlignment="1" applyFont="1">
      <alignment horizontal="center" readingOrder="0" shrinkToFit="0" vertical="center" wrapText="1"/>
    </xf>
    <xf borderId="0" fillId="10" fontId="6" numFmtId="0" xfId="0" applyAlignment="1" applyFill="1" applyFont="1">
      <alignment horizontal="center" shrinkToFit="0" vertical="center" wrapText="1"/>
    </xf>
    <xf borderId="0" fillId="10" fontId="1" numFmtId="0" xfId="0" applyAlignment="1" applyFont="1">
      <alignment horizontal="center" readingOrder="0" shrinkToFit="0" vertical="center" wrapText="1"/>
    </xf>
    <xf borderId="0" fillId="10" fontId="6" numFmtId="0" xfId="0" applyAlignment="1" applyFont="1">
      <alignment horizontal="center" readingOrder="0" shrinkToFit="0" vertical="center" wrapText="1"/>
    </xf>
    <xf borderId="0" fillId="10" fontId="1" numFmtId="0" xfId="0" applyAlignment="1" applyFont="1">
      <alignment horizontal="center" shrinkToFit="0" vertical="center" wrapText="1"/>
    </xf>
    <xf borderId="0" fillId="11" fontId="6" numFmtId="0" xfId="0" applyAlignment="1" applyFill="1" applyFont="1">
      <alignment horizontal="center" readingOrder="0" shrinkToFit="0" vertical="center" wrapText="1"/>
    </xf>
    <xf borderId="0" fillId="11" fontId="9" numFmtId="0" xfId="0" applyAlignment="1" applyFont="1">
      <alignment horizontal="center" readingOrder="0"/>
    </xf>
    <xf borderId="0" fillId="11" fontId="1" numFmtId="0" xfId="0" applyAlignment="1" applyFont="1">
      <alignment horizontal="center" readingOrder="0" shrinkToFit="0" vertical="center" wrapText="1"/>
    </xf>
    <xf borderId="0" fillId="11" fontId="1" numFmtId="0" xfId="0" applyAlignment="1" applyFont="1">
      <alignment horizontal="center" shrinkToFit="0" vertical="center" wrapText="1"/>
    </xf>
    <xf borderId="0" fillId="11" fontId="6" numFmtId="0" xfId="0" applyAlignment="1" applyFont="1">
      <alignment horizontal="center" shrinkToFit="0" vertical="center" wrapText="1"/>
    </xf>
    <xf borderId="0" fillId="12" fontId="1" numFmtId="0" xfId="0" applyAlignment="1" applyFill="1" applyFont="1">
      <alignment horizontal="center" shrinkToFit="0" vertical="center" wrapText="1"/>
    </xf>
    <xf borderId="0" fillId="13" fontId="6" numFmtId="0" xfId="0" applyAlignment="1" applyFill="1" applyFont="1">
      <alignment horizontal="center" shrinkToFit="0" vertical="center" wrapText="1"/>
    </xf>
    <xf borderId="0" fillId="13" fontId="1" numFmtId="0" xfId="0" applyAlignment="1" applyFont="1">
      <alignment horizontal="center" shrinkToFit="0" vertical="center" wrapText="1"/>
    </xf>
    <xf borderId="0" fillId="13" fontId="1" numFmtId="0" xfId="0" applyAlignment="1" applyFont="1">
      <alignment horizontal="center" readingOrder="0" shrinkToFit="0" vertical="center" wrapText="1"/>
    </xf>
    <xf borderId="0" fillId="8" fontId="1" numFmtId="0" xfId="0" applyAlignment="1" applyFont="1">
      <alignment horizontal="center" shrinkToFit="0" vertical="center" wrapText="1"/>
    </xf>
    <xf borderId="0" fillId="8" fontId="6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8.88"/>
    <col customWidth="1" min="3" max="3" width="10.38"/>
    <col customWidth="1" min="4" max="4" width="10.0"/>
    <col customWidth="1" min="5" max="5" width="7.63"/>
    <col customWidth="1" min="6" max="6" width="7.38"/>
    <col customWidth="1" min="7" max="7" width="7.63"/>
    <col customWidth="1" min="8" max="8" width="6.88"/>
    <col customWidth="1" min="9" max="9" width="9.63"/>
    <col customWidth="1" min="10" max="10" width="8.0"/>
    <col customWidth="1" min="11" max="11" width="11.5"/>
    <col customWidth="1" min="12" max="12" width="12.75"/>
    <col customWidth="1" min="13" max="13" width="9.38"/>
    <col customWidth="1" min="14" max="14" width="11.88"/>
    <col customWidth="1" min="15" max="16" width="9.75"/>
    <col customWidth="1" min="17" max="17" width="8.88"/>
    <col customWidth="1" min="18" max="18" width="7.88"/>
    <col customWidth="1" min="19" max="19" width="6.38"/>
    <col customWidth="1" min="20" max="20" width="12.0"/>
    <col customWidth="1" min="21" max="21" width="8.38"/>
    <col customWidth="1" min="22" max="22" width="10.75"/>
    <col customWidth="1" min="23" max="23" width="11.88"/>
    <col customWidth="1" min="24" max="24" width="8.38"/>
    <col customWidth="1" min="25" max="25" width="12.75"/>
    <col customWidth="1" min="26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4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7" t="s">
        <v>19</v>
      </c>
      <c r="U4" s="6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8"/>
      <c r="B6" s="9" t="s">
        <v>26</v>
      </c>
      <c r="C6" s="9">
        <v>20.0</v>
      </c>
      <c r="D6" s="9">
        <v>24.0</v>
      </c>
      <c r="E6" s="9">
        <f>C6*D6</f>
        <v>480</v>
      </c>
      <c r="F6" s="9">
        <v>250.0</v>
      </c>
      <c r="G6" s="9">
        <v>25.0</v>
      </c>
      <c r="H6" s="9">
        <v>3.7</v>
      </c>
      <c r="I6" s="9" t="s">
        <v>27</v>
      </c>
      <c r="J6" s="9"/>
      <c r="K6" s="9" t="s">
        <v>28</v>
      </c>
      <c r="L6" s="9"/>
      <c r="M6" s="9"/>
      <c r="N6" s="9"/>
      <c r="O6" s="9" t="s">
        <v>29</v>
      </c>
      <c r="P6" s="9" t="s">
        <v>30</v>
      </c>
      <c r="Q6" s="9">
        <f>D6/H6</f>
        <v>6.486486486</v>
      </c>
      <c r="R6" s="9">
        <f>C6/I8</f>
        <v>8</v>
      </c>
      <c r="S6" s="9"/>
      <c r="T6" s="9"/>
      <c r="U6" s="9">
        <f>E6/F6</f>
        <v>1.92</v>
      </c>
      <c r="V6" s="9"/>
      <c r="W6" s="9">
        <f>V8*P8</f>
        <v>30720</v>
      </c>
      <c r="X6" s="9">
        <f>(E6/1000)*10</f>
        <v>4.8</v>
      </c>
      <c r="Y6" s="9">
        <f>X6*P8</f>
        <v>3840</v>
      </c>
      <c r="Z6" s="9">
        <f>(T8+Y6)/W6</f>
        <v>0.3359375</v>
      </c>
    </row>
    <row r="7">
      <c r="A7" s="1"/>
      <c r="B7" s="9" t="s">
        <v>31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"/>
      <c r="B8" s="9" t="s">
        <v>32</v>
      </c>
      <c r="C8" s="9"/>
      <c r="D8" s="9"/>
      <c r="E8" s="9"/>
      <c r="F8" s="9"/>
      <c r="G8" s="9">
        <v>20.0</v>
      </c>
      <c r="H8" s="9"/>
      <c r="I8" s="9">
        <v>2.5</v>
      </c>
      <c r="J8" s="9">
        <f> H6*I8</f>
        <v>9.25</v>
      </c>
      <c r="K8" s="9">
        <v>0.5</v>
      </c>
      <c r="L8" s="9">
        <f>K8*I8</f>
        <v>1.25</v>
      </c>
      <c r="M8" s="9">
        <f>J8/(H6*L8)</f>
        <v>2</v>
      </c>
      <c r="N8" s="9">
        <f>E6/F6</f>
        <v>1.92</v>
      </c>
      <c r="O8" s="9">
        <v>80.0</v>
      </c>
      <c r="P8" s="9">
        <v>800.0</v>
      </c>
      <c r="Q8" s="9">
        <v>7.0</v>
      </c>
      <c r="R8" s="9">
        <v>8.0</v>
      </c>
      <c r="S8" s="9">
        <f>Q8*R8</f>
        <v>56</v>
      </c>
      <c r="T8" s="9">
        <f>S8*O8+2000</f>
        <v>6480</v>
      </c>
      <c r="U8" s="9">
        <v>2.0</v>
      </c>
      <c r="V8" s="9">
        <f>U6*G8</f>
        <v>38.4</v>
      </c>
      <c r="W8" s="9"/>
      <c r="X8" s="9"/>
      <c r="Y8" s="9"/>
      <c r="Z8" s="9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8"/>
      <c r="B11" s="10" t="s">
        <v>33</v>
      </c>
      <c r="C11" s="10">
        <v>24.0</v>
      </c>
      <c r="D11" s="10">
        <v>24.0</v>
      </c>
      <c r="E11" s="11">
        <f>C11*D11</f>
        <v>576</v>
      </c>
      <c r="F11" s="10">
        <v>250.0</v>
      </c>
      <c r="G11" s="10">
        <v>25.0</v>
      </c>
      <c r="H11" s="11">
        <v>3.2</v>
      </c>
      <c r="I11" s="11" t="s">
        <v>34</v>
      </c>
      <c r="J11" s="11"/>
      <c r="K11" s="11" t="s">
        <v>35</v>
      </c>
      <c r="L11" s="11"/>
      <c r="M11" s="11"/>
      <c r="N11" s="11"/>
      <c r="O11" s="11" t="s">
        <v>36</v>
      </c>
      <c r="P11" s="11" t="s">
        <v>37</v>
      </c>
      <c r="Q11" s="11">
        <f>D11/H11</f>
        <v>7.5</v>
      </c>
      <c r="R11" s="11">
        <f>C11/I13</f>
        <v>4</v>
      </c>
      <c r="S11" s="11"/>
      <c r="T11" s="11"/>
      <c r="U11" s="11"/>
      <c r="V11" s="11"/>
      <c r="W11" s="11">
        <f>V13*P13</f>
        <v>82944</v>
      </c>
      <c r="X11" s="11">
        <f>(E11/1000)*10</f>
        <v>5.76</v>
      </c>
      <c r="Y11" s="11">
        <f>X11*P13</f>
        <v>10368</v>
      </c>
      <c r="Z11" s="11">
        <f>(T13+Y11)/W11</f>
        <v>0.2243441358</v>
      </c>
    </row>
    <row r="12">
      <c r="A12" s="1"/>
      <c r="B12" s="11" t="s">
        <v>38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"/>
      <c r="B13" s="11" t="s">
        <v>32</v>
      </c>
      <c r="C13" s="11"/>
      <c r="D13" s="11"/>
      <c r="E13" s="11"/>
      <c r="F13" s="11"/>
      <c r="G13" s="10">
        <v>20.0</v>
      </c>
      <c r="H13" s="11"/>
      <c r="I13" s="11">
        <v>6.0</v>
      </c>
      <c r="J13" s="11">
        <f>H11*I13</f>
        <v>19.2</v>
      </c>
      <c r="K13" s="10">
        <v>1.0</v>
      </c>
      <c r="L13" s="11">
        <f>K13*I13</f>
        <v>6</v>
      </c>
      <c r="M13" s="11">
        <f>J13/(H11*L13)</f>
        <v>1</v>
      </c>
      <c r="N13" s="11">
        <f>E11/F11</f>
        <v>2.304</v>
      </c>
      <c r="O13" s="10">
        <v>195.0</v>
      </c>
      <c r="P13" s="11">
        <v>1800.0</v>
      </c>
      <c r="Q13" s="10">
        <v>8.0</v>
      </c>
      <c r="R13" s="10">
        <v>4.0</v>
      </c>
      <c r="S13" s="11">
        <f>Q13*R13</f>
        <v>32</v>
      </c>
      <c r="T13" s="11">
        <f>S13*O13+2000</f>
        <v>8240</v>
      </c>
      <c r="U13" s="11">
        <f>E11/F11</f>
        <v>2.304</v>
      </c>
      <c r="V13" s="11">
        <f>U13*G13</f>
        <v>46.08</v>
      </c>
      <c r="W13" s="11"/>
      <c r="X13" s="11"/>
      <c r="Y13" s="11"/>
      <c r="Z13" s="1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8"/>
      <c r="B16" s="12" t="s">
        <v>39</v>
      </c>
      <c r="C16" s="12">
        <v>30.0</v>
      </c>
      <c r="D16" s="12">
        <v>24.0</v>
      </c>
      <c r="E16" s="12">
        <f>C16*D16</f>
        <v>720</v>
      </c>
      <c r="F16" s="12">
        <v>250.0</v>
      </c>
      <c r="G16" s="12">
        <v>25.0</v>
      </c>
      <c r="H16" s="12">
        <v>2.3</v>
      </c>
      <c r="I16" s="12" t="s">
        <v>40</v>
      </c>
      <c r="J16" s="12"/>
      <c r="K16" s="12" t="s">
        <v>41</v>
      </c>
      <c r="L16" s="12"/>
      <c r="M16" s="12"/>
      <c r="N16" s="12"/>
      <c r="O16" s="12" t="s">
        <v>42</v>
      </c>
      <c r="P16" s="13">
        <v>30000.0</v>
      </c>
      <c r="Q16" s="12">
        <f>D16/H16</f>
        <v>10.43478261</v>
      </c>
      <c r="R16" s="12">
        <f>C16/I18</f>
        <v>1</v>
      </c>
      <c r="S16" s="12"/>
      <c r="T16" s="12"/>
      <c r="U16" s="12">
        <f>E16/F16</f>
        <v>2.88</v>
      </c>
      <c r="V16" s="12">
        <f>U16*G18</f>
        <v>57.6</v>
      </c>
      <c r="W16" s="12">
        <f>V16*P18</f>
        <v>460800</v>
      </c>
      <c r="X16" s="12">
        <f>(E16/1000)*10</f>
        <v>7.2</v>
      </c>
      <c r="Y16" s="12">
        <f>X16*P18</f>
        <v>57600</v>
      </c>
      <c r="Z16" s="12">
        <f>(Y16+T18)/W16</f>
        <v>0.1890190972</v>
      </c>
    </row>
    <row r="17">
      <c r="A17" s="1"/>
      <c r="B17" s="12" t="s">
        <v>43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"/>
      <c r="B18" s="12" t="s">
        <v>32</v>
      </c>
      <c r="C18" s="12"/>
      <c r="D18" s="12"/>
      <c r="E18" s="12"/>
      <c r="F18" s="12"/>
      <c r="G18" s="12">
        <v>20.0</v>
      </c>
      <c r="H18" s="12"/>
      <c r="I18" s="12">
        <v>30.0</v>
      </c>
      <c r="J18" s="12">
        <f>H16*I18</f>
        <v>69</v>
      </c>
      <c r="K18" s="12">
        <v>5.0</v>
      </c>
      <c r="L18" s="12">
        <f>K18*I18</f>
        <v>150</v>
      </c>
      <c r="M18" s="12">
        <f>J18/(H16*L18)</f>
        <v>0.2</v>
      </c>
      <c r="N18" s="12">
        <f>E16/F16</f>
        <v>2.88</v>
      </c>
      <c r="O18" s="12">
        <v>2500.0</v>
      </c>
      <c r="P18" s="12">
        <v>8000.0</v>
      </c>
      <c r="Q18" s="12">
        <v>11.0</v>
      </c>
      <c r="R18" s="12">
        <v>1.0</v>
      </c>
      <c r="S18" s="12">
        <f>Q18*R18</f>
        <v>11</v>
      </c>
      <c r="T18" s="12">
        <f>S18*O18+2000</f>
        <v>29500</v>
      </c>
      <c r="U18" s="12">
        <v>3.0</v>
      </c>
      <c r="V18" s="12"/>
      <c r="W18" s="12"/>
      <c r="X18" s="12"/>
      <c r="Y18" s="12"/>
      <c r="Z18" s="12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8"/>
      <c r="B21" s="14" t="s">
        <v>44</v>
      </c>
      <c r="C21" s="15">
        <v>20.0</v>
      </c>
      <c r="D21" s="15">
        <v>24.0</v>
      </c>
      <c r="E21" s="15">
        <v>480.0</v>
      </c>
      <c r="F21" s="15">
        <v>250.0</v>
      </c>
      <c r="G21" s="15">
        <v>25.0</v>
      </c>
      <c r="H21" s="15">
        <v>12.0</v>
      </c>
      <c r="I21" s="15">
        <v>10.0</v>
      </c>
      <c r="J21" s="15"/>
      <c r="K21" s="15" t="s">
        <v>45</v>
      </c>
      <c r="L21" s="15"/>
      <c r="M21" s="15"/>
      <c r="N21" s="15"/>
      <c r="O21" s="15">
        <v>1000.0</v>
      </c>
      <c r="P21" s="15" t="s">
        <v>46</v>
      </c>
      <c r="Q21" s="15">
        <f>D21/H21</f>
        <v>2</v>
      </c>
      <c r="R21" s="15">
        <f>C21/I21</f>
        <v>2</v>
      </c>
      <c r="S21" s="15">
        <f>Q21*R21</f>
        <v>4</v>
      </c>
      <c r="T21" s="15">
        <f>O21*S21</f>
        <v>4000</v>
      </c>
      <c r="U21" s="15">
        <f>E21/F21</f>
        <v>1.92</v>
      </c>
      <c r="V21" s="15">
        <f>U21*G23</f>
        <v>38.4</v>
      </c>
      <c r="W21" s="15">
        <f>P23*V21</f>
        <v>5760</v>
      </c>
      <c r="X21" s="15">
        <f>(E21/1000)*10</f>
        <v>4.8</v>
      </c>
      <c r="Y21" s="15">
        <f>X21*P23</f>
        <v>720</v>
      </c>
      <c r="Z21" s="15">
        <f>(Y21+T21)/W21</f>
        <v>0.8194444444</v>
      </c>
    </row>
    <row r="22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"/>
      <c r="B23" s="15"/>
      <c r="C23" s="15"/>
      <c r="D23" s="15"/>
      <c r="E23" s="15"/>
      <c r="F23" s="15"/>
      <c r="G23" s="15">
        <v>20.0</v>
      </c>
      <c r="H23" s="15"/>
      <c r="I23" s="15"/>
      <c r="J23" s="15">
        <f>H21*I21</f>
        <v>120</v>
      </c>
      <c r="K23" s="15">
        <v>0.2</v>
      </c>
      <c r="L23" s="15">
        <f>K23*I21</f>
        <v>2</v>
      </c>
      <c r="M23" s="15">
        <f>J23/(H21*L23)</f>
        <v>5</v>
      </c>
      <c r="N23" s="15">
        <f>E21/F21</f>
        <v>1.92</v>
      </c>
      <c r="O23" s="15"/>
      <c r="P23" s="15">
        <v>150.0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8" t="s">
        <v>47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5"/>
      <c r="B29" s="17" t="s">
        <v>1</v>
      </c>
      <c r="C29" s="18" t="s">
        <v>48</v>
      </c>
      <c r="D29" s="19" t="s">
        <v>49</v>
      </c>
      <c r="E29" s="20" t="s">
        <v>50</v>
      </c>
      <c r="F29" s="21" t="s">
        <v>51</v>
      </c>
      <c r="G29" s="21" t="s">
        <v>52</v>
      </c>
      <c r="H29" s="21" t="s">
        <v>53</v>
      </c>
      <c r="I29" s="21" t="s">
        <v>54</v>
      </c>
      <c r="J29" s="21" t="s">
        <v>55</v>
      </c>
      <c r="K29" s="21" t="s">
        <v>56</v>
      </c>
      <c r="L29" s="21" t="s">
        <v>57</v>
      </c>
      <c r="M29" s="21" t="s">
        <v>58</v>
      </c>
      <c r="N29" s="21" t="s">
        <v>59</v>
      </c>
      <c r="O29" s="21" t="s">
        <v>60</v>
      </c>
      <c r="P29" s="21" t="s">
        <v>61</v>
      </c>
      <c r="Q29" s="21" t="s">
        <v>62</v>
      </c>
      <c r="R29" s="21" t="s">
        <v>63</v>
      </c>
      <c r="S29" s="21" t="s">
        <v>64</v>
      </c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22" t="s">
        <v>26</v>
      </c>
      <c r="C31" s="23" t="s">
        <v>65</v>
      </c>
      <c r="D31" s="23">
        <v>48.2</v>
      </c>
      <c r="E31" s="23">
        <v>2.5</v>
      </c>
      <c r="F31" s="23">
        <v>17.0</v>
      </c>
      <c r="G31" s="24">
        <v>56.0</v>
      </c>
      <c r="H31" s="23">
        <v>9000.0</v>
      </c>
      <c r="I31" s="25">
        <f>H31/F31</f>
        <v>529.4117647</v>
      </c>
      <c r="J31" s="25">
        <f>H31/D31</f>
        <v>186.7219917</v>
      </c>
      <c r="K31" s="25">
        <f>D31/F31</f>
        <v>2.835294118</v>
      </c>
      <c r="L31" s="25">
        <f>G31*D31</f>
        <v>2699.2</v>
      </c>
      <c r="M31" s="25">
        <f>G31*F31</f>
        <v>952</v>
      </c>
      <c r="N31" s="23">
        <v>0.5</v>
      </c>
      <c r="O31" s="23">
        <v>0.5</v>
      </c>
      <c r="P31" s="23">
        <v>1.0</v>
      </c>
      <c r="Q31" s="25">
        <f>N31*E31</f>
        <v>1.25</v>
      </c>
      <c r="R31" s="25">
        <f>O31*E31</f>
        <v>1.25</v>
      </c>
      <c r="S31" s="25">
        <f>P31*E31</f>
        <v>2.5</v>
      </c>
      <c r="T31" s="1"/>
      <c r="U31" s="1"/>
      <c r="V31" s="1"/>
      <c r="W31" s="1"/>
      <c r="X31" s="1"/>
      <c r="Y31" s="1"/>
      <c r="Z31" s="1"/>
    </row>
    <row r="32" ht="15.75" customHeight="1">
      <c r="A32" s="1"/>
      <c r="B32" s="22" t="s">
        <v>31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2" t="s">
        <v>32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26" t="s">
        <v>33</v>
      </c>
      <c r="C36" s="27" t="s">
        <v>66</v>
      </c>
      <c r="D36" s="28">
        <v>146.0</v>
      </c>
      <c r="E36" s="28">
        <v>6.0</v>
      </c>
      <c r="F36" s="28">
        <v>56.397</v>
      </c>
      <c r="G36" s="28">
        <v>32.0</v>
      </c>
      <c r="H36" s="28">
        <v>21600.0</v>
      </c>
      <c r="I36" s="29">
        <f>H36/F36</f>
        <v>382.9990957</v>
      </c>
      <c r="J36" s="29">
        <f>H36/D36</f>
        <v>147.9452055</v>
      </c>
      <c r="K36" s="29">
        <f>D36/F36</f>
        <v>2.588790184</v>
      </c>
      <c r="L36" s="29">
        <f>G36*D36</f>
        <v>4672</v>
      </c>
      <c r="M36" s="29">
        <f>G36*F36</f>
        <v>1804.704</v>
      </c>
      <c r="N36" s="28">
        <v>1.0</v>
      </c>
      <c r="O36" s="28">
        <v>1.0</v>
      </c>
      <c r="P36" s="28">
        <v>3.0</v>
      </c>
      <c r="Q36" s="29">
        <f>N36*E36</f>
        <v>6</v>
      </c>
      <c r="R36" s="29">
        <f>O36*E36</f>
        <v>6</v>
      </c>
      <c r="S36" s="29">
        <f>P36*E36</f>
        <v>18</v>
      </c>
      <c r="T36" s="1"/>
      <c r="U36" s="1"/>
      <c r="V36" s="1"/>
      <c r="W36" s="1"/>
      <c r="X36" s="1"/>
      <c r="Y36" s="1"/>
      <c r="Z36" s="1"/>
    </row>
    <row r="37" ht="15.75" customHeight="1">
      <c r="A37" s="1"/>
      <c r="B37" s="30" t="s">
        <v>38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0" t="s">
        <v>32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1"/>
      <c r="C39" s="31"/>
      <c r="D39" s="31"/>
      <c r="E39" s="31"/>
      <c r="F39" s="31"/>
      <c r="G39" s="31"/>
      <c r="H39" s="31"/>
      <c r="I39" s="3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2" t="s">
        <v>39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2" t="s">
        <v>43</v>
      </c>
      <c r="C42" s="34" t="s">
        <v>67</v>
      </c>
      <c r="D42" s="34">
        <v>2000.0</v>
      </c>
      <c r="E42" s="34">
        <v>45.0</v>
      </c>
      <c r="F42" s="34">
        <v>819.661</v>
      </c>
      <c r="G42" s="34">
        <v>11.0</v>
      </c>
      <c r="H42" s="34">
        <v>162000.0</v>
      </c>
      <c r="I42" s="33">
        <f>H42/F42</f>
        <v>197.642684</v>
      </c>
      <c r="J42" s="33">
        <f>H42/D42</f>
        <v>81</v>
      </c>
      <c r="K42" s="33">
        <f>D42/F42</f>
        <v>2.440033136</v>
      </c>
      <c r="L42" s="33">
        <f>G42*F42</f>
        <v>9016.271</v>
      </c>
      <c r="M42" s="33">
        <f>G42*F42</f>
        <v>9016.271</v>
      </c>
      <c r="N42" s="34">
        <v>5.0</v>
      </c>
      <c r="O42" s="34">
        <v>2.0</v>
      </c>
      <c r="P42" s="34">
        <v>10.0</v>
      </c>
      <c r="Q42" s="33">
        <f>N42*E42</f>
        <v>225</v>
      </c>
      <c r="R42" s="33">
        <f>O42*E42</f>
        <v>90</v>
      </c>
      <c r="S42" s="33">
        <f>P42*E42</f>
        <v>450</v>
      </c>
      <c r="T42" s="1"/>
      <c r="U42" s="1"/>
      <c r="V42" s="1"/>
      <c r="W42" s="1"/>
      <c r="X42" s="1"/>
      <c r="Y42" s="1"/>
      <c r="Z42" s="1"/>
    </row>
    <row r="43" ht="15.75" customHeight="1">
      <c r="A43" s="1"/>
      <c r="B43" s="32" t="s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5"/>
      <c r="B46" s="3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6"/>
      <c r="B47" s="3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</row>
    <row r="48" ht="15.75" customHeight="1">
      <c r="A48" s="36"/>
      <c r="B48" s="3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D2:N2"/>
  </mergeCells>
  <printOptions/>
  <pageMargins bottom="0.75" footer="0.0" header="0.0" left="0.7" right="0.7" top="0.75"/>
  <pageSetup orientation="landscape" paperHeight="9in" paperWidth="23i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2021-08-29T05:42:30Z</dcterms:created>
  <dc:creator>VA Pabal</dc:creator>
</cp:coreProperties>
</file>